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35" activeTab="1"/>
  </bookViews>
  <sheets>
    <sheet name="Q1-Q3" sheetId="1" r:id="rId1"/>
    <sheet name="Q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2" l="1"/>
  <c r="F4" i="2" s="1"/>
  <c r="F6" i="2" s="1"/>
  <c r="B53" i="2"/>
  <c r="B45" i="2"/>
  <c r="B37" i="2"/>
  <c r="B28" i="2"/>
  <c r="B20" i="2"/>
  <c r="B12" i="2"/>
  <c r="B52" i="2"/>
  <c r="B44" i="2"/>
  <c r="B36" i="2"/>
  <c r="B27" i="2"/>
  <c r="B21" i="2"/>
  <c r="B19" i="2"/>
  <c r="B13" i="2"/>
  <c r="B11" i="2"/>
  <c r="B15" i="2" s="1"/>
  <c r="B5" i="2"/>
  <c r="B29" i="2" s="1"/>
  <c r="B3" i="2"/>
  <c r="B7" i="2" s="1"/>
  <c r="F4" i="1"/>
  <c r="B53" i="1"/>
  <c r="B45" i="1"/>
  <c r="B37" i="1"/>
  <c r="B28" i="1"/>
  <c r="B20" i="1"/>
  <c r="B12" i="1"/>
  <c r="B6" i="1"/>
  <c r="B14" i="1" s="1"/>
  <c r="B16" i="1" s="1"/>
  <c r="B4" i="1"/>
  <c r="B8" i="1" s="1"/>
  <c r="K4" i="1" s="1"/>
  <c r="J5" i="1" s="1"/>
  <c r="B31" i="2" l="1"/>
  <c r="B46" i="2"/>
  <c r="B48" i="2" s="1"/>
  <c r="B23" i="2"/>
  <c r="B38" i="2"/>
  <c r="B40" i="2" s="1"/>
  <c r="B30" i="1"/>
  <c r="B22" i="1"/>
  <c r="K5" i="1"/>
  <c r="J6" i="1" s="1"/>
  <c r="B54" i="2" l="1"/>
  <c r="B56" i="2" s="1"/>
  <c r="B24" i="1"/>
  <c r="B32" i="1"/>
  <c r="B39" i="1"/>
  <c r="B41" i="1" s="1"/>
  <c r="K8" i="1" s="1"/>
  <c r="K7" i="1"/>
  <c r="K6" i="1"/>
  <c r="J7" i="1" s="1"/>
  <c r="B47" i="1" l="1"/>
  <c r="J8" i="1"/>
  <c r="J9" i="1" s="1"/>
  <c r="B49" i="1" l="1"/>
  <c r="B55" i="1"/>
  <c r="B57" i="1" s="1"/>
  <c r="F6" i="1"/>
  <c r="F8" i="1" s="1"/>
  <c r="J12" i="1" l="1"/>
</calcChain>
</file>

<file path=xl/sharedStrings.xml><?xml version="1.0" encoding="utf-8"?>
<sst xmlns="http://schemas.openxmlformats.org/spreadsheetml/2006/main" count="89" uniqueCount="27">
  <si>
    <t>Year 2021</t>
  </si>
  <si>
    <t>Net income</t>
  </si>
  <si>
    <t>Cost of production</t>
  </si>
  <si>
    <t>Depeciation</t>
  </si>
  <si>
    <t xml:space="preserve">FCF </t>
  </si>
  <si>
    <t>Year 2022</t>
  </si>
  <si>
    <t>Depreciation</t>
  </si>
  <si>
    <t>Year 2023</t>
  </si>
  <si>
    <t>Year 2024</t>
  </si>
  <si>
    <t>Year 2025</t>
  </si>
  <si>
    <t>NPV</t>
  </si>
  <si>
    <t xml:space="preserve">Net cash flow at time t </t>
  </si>
  <si>
    <t>Overhead cost</t>
  </si>
  <si>
    <t xml:space="preserve">cash flow at time t </t>
  </si>
  <si>
    <t>Year 2020</t>
  </si>
  <si>
    <t>Year 2026</t>
  </si>
  <si>
    <t>Initial investment</t>
  </si>
  <si>
    <t>Year 1</t>
  </si>
  <si>
    <t>year 2</t>
  </si>
  <si>
    <t>year 3</t>
  </si>
  <si>
    <t>year 4</t>
  </si>
  <si>
    <t>year 5</t>
  </si>
  <si>
    <t>FCF</t>
  </si>
  <si>
    <t>IRR</t>
  </si>
  <si>
    <t>Question 1</t>
  </si>
  <si>
    <t>Question 2</t>
  </si>
  <si>
    <t>Question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</si>
</sst>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H19" sqref="H19"/>
    </sheetView>
  </sheetViews>
  <sheetFormatPr defaultRowHeight="15" x14ac:dyDescent="0.25"/>
  <cols>
    <col min="1" max="1" width="19.7109375" customWidth="1"/>
    <col min="2" max="2" width="12.42578125" customWidth="1"/>
    <col min="4" max="4" width="11" customWidth="1"/>
    <col min="5" max="5" width="24" customWidth="1"/>
    <col min="6" max="6" width="14.5703125" customWidth="1"/>
    <col min="8" max="8" width="11" customWidth="1"/>
    <col min="9" max="9" width="17.85546875" customWidth="1"/>
    <col min="10" max="10" width="9.140625" customWidth="1"/>
    <col min="11" max="11" width="12.5703125" customWidth="1"/>
  </cols>
  <sheetData>
    <row r="1" spans="1:11" x14ac:dyDescent="0.25">
      <c r="A1" s="4" t="s">
        <v>24</v>
      </c>
    </row>
    <row r="2" spans="1:11" x14ac:dyDescent="0.25">
      <c r="A2" s="1" t="s">
        <v>14</v>
      </c>
      <c r="B2" s="2"/>
    </row>
    <row r="3" spans="1:11" x14ac:dyDescent="0.25">
      <c r="A3" s="2"/>
      <c r="B3" s="2"/>
      <c r="D3" s="4" t="s">
        <v>25</v>
      </c>
      <c r="H3" s="4" t="s">
        <v>26</v>
      </c>
      <c r="I3" s="2"/>
      <c r="J3" s="2"/>
      <c r="K3" s="2" t="s">
        <v>22</v>
      </c>
    </row>
    <row r="4" spans="1:11" x14ac:dyDescent="0.25">
      <c r="A4" s="2" t="s">
        <v>1</v>
      </c>
      <c r="B4" s="2">
        <f>100000*5*0.79*0.98</f>
        <v>387100</v>
      </c>
      <c r="E4" s="2" t="s">
        <v>13</v>
      </c>
      <c r="F4" s="2">
        <f>B8+B16+B24+B32+B41+B49+B57</f>
        <v>7805291.2857521027</v>
      </c>
      <c r="I4" s="2" t="s">
        <v>16</v>
      </c>
      <c r="J4" s="2">
        <v>4000000</v>
      </c>
      <c r="K4" s="2">
        <f>B8</f>
        <v>858700</v>
      </c>
    </row>
    <row r="5" spans="1:11" x14ac:dyDescent="0.25">
      <c r="A5" s="2" t="s">
        <v>2</v>
      </c>
      <c r="B5" s="2">
        <v>100000</v>
      </c>
      <c r="E5" s="2" t="s">
        <v>12</v>
      </c>
      <c r="F5" s="2">
        <v>175000</v>
      </c>
      <c r="I5" s="2" t="s">
        <v>17</v>
      </c>
      <c r="J5" s="2">
        <f>J4-K4</f>
        <v>3141300</v>
      </c>
      <c r="K5" s="2">
        <f>B16</f>
        <v>308784.83999999997</v>
      </c>
    </row>
    <row r="6" spans="1:11" x14ac:dyDescent="0.25">
      <c r="A6" s="2" t="s">
        <v>6</v>
      </c>
      <c r="B6" s="2">
        <f>0.1429*4000000</f>
        <v>571600</v>
      </c>
      <c r="E6" s="2" t="s">
        <v>11</v>
      </c>
      <c r="F6" s="2">
        <f>F4-F5</f>
        <v>7630291.2857521027</v>
      </c>
      <c r="I6" s="2" t="s">
        <v>18</v>
      </c>
      <c r="J6" s="2">
        <f>J5-K5</f>
        <v>2832515.16</v>
      </c>
      <c r="K6" s="2">
        <f>B24</f>
        <v>839171.53148400004</v>
      </c>
    </row>
    <row r="7" spans="1:11" x14ac:dyDescent="0.25">
      <c r="A7" s="2"/>
      <c r="B7" s="2"/>
      <c r="E7" s="2"/>
      <c r="F7" s="2"/>
      <c r="I7" s="2" t="s">
        <v>19</v>
      </c>
      <c r="J7" s="2">
        <f>J6-K6</f>
        <v>1993343.6285160002</v>
      </c>
      <c r="K7" s="2">
        <f>B32</f>
        <v>1168712.8042016486</v>
      </c>
    </row>
    <row r="8" spans="1:11" x14ac:dyDescent="0.25">
      <c r="A8" s="2" t="s">
        <v>4</v>
      </c>
      <c r="B8" s="2">
        <f>B4-B5+B6</f>
        <v>858700</v>
      </c>
      <c r="E8" s="2" t="s">
        <v>10</v>
      </c>
      <c r="F8" s="2">
        <f xml:space="preserve"> F6/(1+0.12)^6</f>
        <v>3865743.0290101273</v>
      </c>
      <c r="I8" s="2" t="s">
        <v>20</v>
      </c>
      <c r="J8" s="2">
        <f>J7-K7</f>
        <v>824630.82431435166</v>
      </c>
      <c r="K8" s="2">
        <f>B41</f>
        <v>1412128.7276112717</v>
      </c>
    </row>
    <row r="9" spans="1:11" x14ac:dyDescent="0.25">
      <c r="A9" s="2"/>
      <c r="B9" s="2"/>
      <c r="I9" s="2" t="s">
        <v>21</v>
      </c>
      <c r="J9" s="3">
        <f>J8-K8</f>
        <v>-587497.90329692001</v>
      </c>
      <c r="K9" s="2"/>
    </row>
    <row r="10" spans="1:11" x14ac:dyDescent="0.25">
      <c r="A10" s="1" t="s">
        <v>0</v>
      </c>
      <c r="B10" s="2"/>
    </row>
    <row r="11" spans="1:11" x14ac:dyDescent="0.25">
      <c r="A11" s="2"/>
      <c r="B11" s="2"/>
    </row>
    <row r="12" spans="1:11" x14ac:dyDescent="0.25">
      <c r="A12" s="2" t="s">
        <v>1</v>
      </c>
      <c r="B12" s="2">
        <f xml:space="preserve"> 400000*0.79*0.98*5</f>
        <v>1548400</v>
      </c>
      <c r="I12" s="2" t="s">
        <v>23</v>
      </c>
      <c r="J12" s="2">
        <f>((F6)/((1+0.12)^6))- J4</f>
        <v>-134256.9709898727</v>
      </c>
    </row>
    <row r="13" spans="1:11" x14ac:dyDescent="0.25">
      <c r="A13" s="2" t="s">
        <v>2</v>
      </c>
      <c r="B13" s="2">
        <v>400000</v>
      </c>
    </row>
    <row r="14" spans="1:11" x14ac:dyDescent="0.25">
      <c r="A14" s="2" t="s">
        <v>3</v>
      </c>
      <c r="B14" s="2">
        <f xml:space="preserve"> 0.2449*(4000000-B6)</f>
        <v>839615.16</v>
      </c>
    </row>
    <row r="15" spans="1:11" x14ac:dyDescent="0.25">
      <c r="A15" s="2"/>
      <c r="B15" s="2"/>
    </row>
    <row r="16" spans="1:11" x14ac:dyDescent="0.25">
      <c r="A16" s="2" t="s">
        <v>4</v>
      </c>
      <c r="B16" s="2">
        <f>B12-B13-B14</f>
        <v>308784.83999999997</v>
      </c>
    </row>
    <row r="17" spans="1:2" x14ac:dyDescent="0.25">
      <c r="A17" s="2"/>
      <c r="B17" s="2"/>
    </row>
    <row r="18" spans="1:2" x14ac:dyDescent="0.25">
      <c r="A18" s="1" t="s">
        <v>5</v>
      </c>
      <c r="B18" s="2"/>
    </row>
    <row r="19" spans="1:2" x14ac:dyDescent="0.25">
      <c r="A19" s="2"/>
      <c r="B19" s="2"/>
    </row>
    <row r="20" spans="1:2" x14ac:dyDescent="0.25">
      <c r="A20" s="2" t="s">
        <v>1</v>
      </c>
      <c r="B20" s="2">
        <f xml:space="preserve"> 450000*0.79*0.98*5</f>
        <v>1741950</v>
      </c>
    </row>
    <row r="21" spans="1:2" x14ac:dyDescent="0.25">
      <c r="A21" s="2" t="s">
        <v>2</v>
      </c>
      <c r="B21" s="2">
        <v>450000</v>
      </c>
    </row>
    <row r="22" spans="1:2" x14ac:dyDescent="0.25">
      <c r="A22" s="2" t="s">
        <v>6</v>
      </c>
      <c r="B22" s="2">
        <f xml:space="preserve"> 0.1749*(4000000-B6-B14)</f>
        <v>452778.46851599996</v>
      </c>
    </row>
    <row r="23" spans="1:2" x14ac:dyDescent="0.25">
      <c r="A23" s="2"/>
      <c r="B23" s="2"/>
    </row>
    <row r="24" spans="1:2" x14ac:dyDescent="0.25">
      <c r="A24" s="2" t="s">
        <v>4</v>
      </c>
      <c r="B24" s="2">
        <f>B20-B21-B22</f>
        <v>839171.53148400004</v>
      </c>
    </row>
    <row r="25" spans="1:2" x14ac:dyDescent="0.25">
      <c r="A25" s="2"/>
      <c r="B25" s="2"/>
    </row>
    <row r="26" spans="1:2" x14ac:dyDescent="0.25">
      <c r="A26" s="1" t="s">
        <v>7</v>
      </c>
      <c r="B26" s="2"/>
    </row>
    <row r="27" spans="1:2" x14ac:dyDescent="0.25">
      <c r="A27" s="2"/>
      <c r="B27" s="2"/>
    </row>
    <row r="28" spans="1:2" x14ac:dyDescent="0.25">
      <c r="A28" s="2" t="s">
        <v>1</v>
      </c>
      <c r="B28" s="2">
        <f xml:space="preserve"> 500000*0.79*0.98*5</f>
        <v>1935500</v>
      </c>
    </row>
    <row r="29" spans="1:2" x14ac:dyDescent="0.25">
      <c r="A29" s="2" t="s">
        <v>2</v>
      </c>
      <c r="B29" s="2">
        <v>500000</v>
      </c>
    </row>
    <row r="30" spans="1:2" x14ac:dyDescent="0.25">
      <c r="A30" s="2" t="s">
        <v>6</v>
      </c>
      <c r="B30" s="2">
        <f xml:space="preserve"> 0.1249*(4000000-B6-B14- B22)</f>
        <v>266787.19579835155</v>
      </c>
    </row>
    <row r="31" spans="1:2" x14ac:dyDescent="0.25">
      <c r="A31" s="2"/>
      <c r="B31" s="2"/>
    </row>
    <row r="32" spans="1:2" x14ac:dyDescent="0.25">
      <c r="A32" s="2" t="s">
        <v>4</v>
      </c>
      <c r="B32" s="2">
        <f>B28-B29-B30</f>
        <v>1168712.8042016486</v>
      </c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1" t="s">
        <v>8</v>
      </c>
      <c r="B35" s="2"/>
    </row>
    <row r="36" spans="1:2" x14ac:dyDescent="0.25">
      <c r="A36" s="2"/>
      <c r="B36" s="2"/>
    </row>
    <row r="37" spans="1:2" x14ac:dyDescent="0.25">
      <c r="A37" s="2" t="s">
        <v>1</v>
      </c>
      <c r="B37" s="2">
        <f xml:space="preserve"> 550000*0.79*0.98*5</f>
        <v>2129050</v>
      </c>
    </row>
    <row r="38" spans="1:2" x14ac:dyDescent="0.25">
      <c r="A38" s="2" t="s">
        <v>2</v>
      </c>
      <c r="B38" s="2">
        <v>550000</v>
      </c>
    </row>
    <row r="39" spans="1:2" x14ac:dyDescent="0.25">
      <c r="A39" s="2" t="s">
        <v>6</v>
      </c>
      <c r="B39" s="2">
        <f xml:space="preserve"> 0.0893*(4000000-B6-B14-B22-B30)</f>
        <v>166921.27238872839</v>
      </c>
    </row>
    <row r="40" spans="1:2" x14ac:dyDescent="0.25">
      <c r="A40" s="2"/>
      <c r="B40" s="2"/>
    </row>
    <row r="41" spans="1:2" x14ac:dyDescent="0.25">
      <c r="A41" s="2" t="s">
        <v>4</v>
      </c>
      <c r="B41" s="2">
        <f>B37-B38-B39</f>
        <v>1412128.7276112717</v>
      </c>
    </row>
    <row r="43" spans="1:2" x14ac:dyDescent="0.25">
      <c r="A43" s="1" t="s">
        <v>9</v>
      </c>
      <c r="B43" s="2"/>
    </row>
    <row r="44" spans="1:2" x14ac:dyDescent="0.25">
      <c r="A44" s="2"/>
      <c r="B44" s="2"/>
    </row>
    <row r="45" spans="1:2" x14ac:dyDescent="0.25">
      <c r="A45" s="2" t="s">
        <v>1</v>
      </c>
      <c r="B45" s="2">
        <f xml:space="preserve"> 600000*0.79*0.98*5</f>
        <v>2322600</v>
      </c>
    </row>
    <row r="46" spans="1:2" x14ac:dyDescent="0.25">
      <c r="A46" s="2" t="s">
        <v>2</v>
      </c>
      <c r="B46" s="2">
        <v>650000</v>
      </c>
    </row>
    <row r="47" spans="1:2" x14ac:dyDescent="0.25">
      <c r="A47" s="2" t="s">
        <v>6</v>
      </c>
      <c r="B47" s="2">
        <f xml:space="preserve"> 0.0892*(4000000-B13-B22-B30-B39)</f>
        <v>242045.36524608528</v>
      </c>
    </row>
    <row r="48" spans="1:2" x14ac:dyDescent="0.25">
      <c r="A48" s="2"/>
      <c r="B48" s="2"/>
    </row>
    <row r="49" spans="1:2" x14ac:dyDescent="0.25">
      <c r="A49" s="2" t="s">
        <v>4</v>
      </c>
      <c r="B49" s="2">
        <f>B45-B46-B47</f>
        <v>1430554.6347539148</v>
      </c>
    </row>
    <row r="51" spans="1:2" x14ac:dyDescent="0.25">
      <c r="A51" s="1" t="s">
        <v>15</v>
      </c>
      <c r="B51" s="2"/>
    </row>
    <row r="52" spans="1:2" x14ac:dyDescent="0.25">
      <c r="A52" s="2"/>
      <c r="B52" s="2"/>
    </row>
    <row r="53" spans="1:2" x14ac:dyDescent="0.25">
      <c r="A53" s="2" t="s">
        <v>1</v>
      </c>
      <c r="B53" s="2">
        <f xml:space="preserve"> 700000*0.79*0.98*5</f>
        <v>2709700</v>
      </c>
    </row>
    <row r="54" spans="1:2" x14ac:dyDescent="0.25">
      <c r="A54" s="2" t="s">
        <v>2</v>
      </c>
      <c r="B54" s="2">
        <v>700000</v>
      </c>
    </row>
    <row r="55" spans="1:2" x14ac:dyDescent="0.25">
      <c r="A55" s="2" t="s">
        <v>6</v>
      </c>
      <c r="B55" s="2">
        <f xml:space="preserve"> 0.0893*(4000000-B21-B30-B38-B47)</f>
        <v>222461.25229873179</v>
      </c>
    </row>
    <row r="56" spans="1:2" x14ac:dyDescent="0.25">
      <c r="A56" s="2"/>
      <c r="B56" s="2"/>
    </row>
    <row r="57" spans="1:2" x14ac:dyDescent="0.25">
      <c r="A57" s="2" t="s">
        <v>4</v>
      </c>
      <c r="B57" s="2">
        <f>B53-B54-B55</f>
        <v>1787238.7477012682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I11" sqref="I11"/>
    </sheetView>
  </sheetViews>
  <sheetFormatPr defaultRowHeight="15" x14ac:dyDescent="0.25"/>
  <cols>
    <col min="1" max="1" width="18.140625" customWidth="1"/>
    <col min="2" max="2" width="19.85546875" customWidth="1"/>
    <col min="5" max="5" width="21.140625" customWidth="1"/>
    <col min="6" max="6" width="15.42578125" customWidth="1"/>
  </cols>
  <sheetData>
    <row r="1" spans="1:6" x14ac:dyDescent="0.25">
      <c r="A1" s="1" t="s">
        <v>14</v>
      </c>
      <c r="B1" s="2"/>
    </row>
    <row r="2" spans="1:6" x14ac:dyDescent="0.25">
      <c r="A2" s="2"/>
      <c r="B2" s="2"/>
      <c r="E2" s="2" t="s">
        <v>13</v>
      </c>
      <c r="F2" s="2">
        <f>B7+B15+B23+B31+B40+B48+B56</f>
        <v>6241188.173752103</v>
      </c>
    </row>
    <row r="3" spans="1:6" x14ac:dyDescent="0.25">
      <c r="A3" s="2" t="s">
        <v>1</v>
      </c>
      <c r="B3" s="2">
        <f>100000*5*0.79*0.98</f>
        <v>387100</v>
      </c>
      <c r="E3" s="2" t="s">
        <v>12</v>
      </c>
      <c r="F3" s="2">
        <v>175000</v>
      </c>
    </row>
    <row r="4" spans="1:6" x14ac:dyDescent="0.25">
      <c r="A4" s="2" t="s">
        <v>2</v>
      </c>
      <c r="B4" s="2">
        <v>100000</v>
      </c>
      <c r="E4" s="2" t="s">
        <v>11</v>
      </c>
      <c r="F4" s="2">
        <f>F2-F3</f>
        <v>6066188.173752103</v>
      </c>
    </row>
    <row r="5" spans="1:6" x14ac:dyDescent="0.25">
      <c r="A5" s="2" t="s">
        <v>6</v>
      </c>
      <c r="B5" s="2">
        <f>0.1429*4000000</f>
        <v>571600</v>
      </c>
      <c r="E5" s="2"/>
      <c r="F5" s="2"/>
    </row>
    <row r="6" spans="1:6" x14ac:dyDescent="0.25">
      <c r="A6" s="2"/>
      <c r="B6" s="2"/>
      <c r="E6" s="2" t="s">
        <v>10</v>
      </c>
      <c r="F6" s="2">
        <f xml:space="preserve"> F4/(1+0.12)^6</f>
        <v>3073319.7157406313</v>
      </c>
    </row>
    <row r="7" spans="1:6" x14ac:dyDescent="0.25">
      <c r="A7" s="2" t="s">
        <v>4</v>
      </c>
      <c r="B7" s="2">
        <f>B3-B4+B5</f>
        <v>858700</v>
      </c>
    </row>
    <row r="8" spans="1:6" x14ac:dyDescent="0.25">
      <c r="A8" s="2"/>
      <c r="B8" s="2"/>
    </row>
    <row r="9" spans="1:6" x14ac:dyDescent="0.25">
      <c r="A9" s="1" t="s">
        <v>0</v>
      </c>
      <c r="B9" s="2"/>
    </row>
    <row r="10" spans="1:6" x14ac:dyDescent="0.25">
      <c r="A10" s="2"/>
      <c r="B10" s="2"/>
    </row>
    <row r="11" spans="1:6" x14ac:dyDescent="0.25">
      <c r="A11" s="2" t="s">
        <v>1</v>
      </c>
      <c r="B11" s="2">
        <f xml:space="preserve"> 400000*0.79*0.98*5</f>
        <v>1548400</v>
      </c>
    </row>
    <row r="12" spans="1:6" x14ac:dyDescent="0.25">
      <c r="A12" s="2" t="s">
        <v>2</v>
      </c>
      <c r="B12" s="2">
        <f>1.5*400000</f>
        <v>600000</v>
      </c>
    </row>
    <row r="13" spans="1:6" x14ac:dyDescent="0.25">
      <c r="A13" s="2" t="s">
        <v>3</v>
      </c>
      <c r="B13" s="2">
        <f xml:space="preserve"> 0.2449*(4000000-B5)</f>
        <v>839615.16</v>
      </c>
    </row>
    <row r="14" spans="1:6" x14ac:dyDescent="0.25">
      <c r="A14" s="2"/>
      <c r="B14" s="2"/>
    </row>
    <row r="15" spans="1:6" x14ac:dyDescent="0.25">
      <c r="A15" s="2" t="s">
        <v>4</v>
      </c>
      <c r="B15" s="2">
        <f>B11-B12-B13</f>
        <v>108784.83999999997</v>
      </c>
    </row>
    <row r="16" spans="1:6" x14ac:dyDescent="0.25">
      <c r="A16" s="2"/>
      <c r="B16" s="2"/>
    </row>
    <row r="17" spans="1:2" x14ac:dyDescent="0.25">
      <c r="A17" s="1" t="s">
        <v>5</v>
      </c>
      <c r="B17" s="2"/>
    </row>
    <row r="18" spans="1:2" x14ac:dyDescent="0.25">
      <c r="A18" s="2"/>
      <c r="B18" s="2"/>
    </row>
    <row r="19" spans="1:2" x14ac:dyDescent="0.25">
      <c r="A19" s="2" t="s">
        <v>1</v>
      </c>
      <c r="B19" s="2">
        <f xml:space="preserve"> 450000*0.79*0.98*5</f>
        <v>1741950</v>
      </c>
    </row>
    <row r="20" spans="1:2" x14ac:dyDescent="0.25">
      <c r="A20" s="2" t="s">
        <v>2</v>
      </c>
      <c r="B20" s="2">
        <f>1.5* 450000</f>
        <v>675000</v>
      </c>
    </row>
    <row r="21" spans="1:2" x14ac:dyDescent="0.25">
      <c r="A21" s="2" t="s">
        <v>6</v>
      </c>
      <c r="B21" s="2">
        <f xml:space="preserve"> 0.1749*(4000000-B5-B13)</f>
        <v>452778.46851599996</v>
      </c>
    </row>
    <row r="22" spans="1:2" x14ac:dyDescent="0.25">
      <c r="A22" s="2"/>
      <c r="B22" s="2"/>
    </row>
    <row r="23" spans="1:2" x14ac:dyDescent="0.25">
      <c r="A23" s="2" t="s">
        <v>4</v>
      </c>
      <c r="B23" s="2">
        <f>B19-B20-B21</f>
        <v>614171.53148400004</v>
      </c>
    </row>
    <row r="24" spans="1:2" x14ac:dyDescent="0.25">
      <c r="A24" s="2"/>
      <c r="B24" s="2"/>
    </row>
    <row r="25" spans="1:2" x14ac:dyDescent="0.25">
      <c r="A25" s="1" t="s">
        <v>7</v>
      </c>
      <c r="B25" s="2"/>
    </row>
    <row r="26" spans="1:2" x14ac:dyDescent="0.25">
      <c r="A26" s="2"/>
      <c r="B26" s="2"/>
    </row>
    <row r="27" spans="1:2" x14ac:dyDescent="0.25">
      <c r="A27" s="2" t="s">
        <v>1</v>
      </c>
      <c r="B27" s="2">
        <f xml:space="preserve"> 500000*0.79*0.98*5</f>
        <v>1935500</v>
      </c>
    </row>
    <row r="28" spans="1:2" x14ac:dyDescent="0.25">
      <c r="A28" s="2" t="s">
        <v>2</v>
      </c>
      <c r="B28" s="2">
        <f>1.5*500000</f>
        <v>750000</v>
      </c>
    </row>
    <row r="29" spans="1:2" x14ac:dyDescent="0.25">
      <c r="A29" s="2" t="s">
        <v>6</v>
      </c>
      <c r="B29" s="2">
        <f xml:space="preserve"> 0.1249*(4000000-B5-B13- B21)</f>
        <v>266787.19579835155</v>
      </c>
    </row>
    <row r="30" spans="1:2" x14ac:dyDescent="0.25">
      <c r="A30" s="2"/>
      <c r="B30" s="2"/>
    </row>
    <row r="31" spans="1:2" x14ac:dyDescent="0.25">
      <c r="A31" s="2" t="s">
        <v>4</v>
      </c>
      <c r="B31" s="2">
        <f>B27-B28-B29</f>
        <v>918712.80420164845</v>
      </c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1" t="s">
        <v>8</v>
      </c>
      <c r="B34" s="2"/>
    </row>
    <row r="35" spans="1:2" x14ac:dyDescent="0.25">
      <c r="A35" s="2"/>
      <c r="B35" s="2"/>
    </row>
    <row r="36" spans="1:2" x14ac:dyDescent="0.25">
      <c r="A36" s="2" t="s">
        <v>1</v>
      </c>
      <c r="B36" s="2">
        <f xml:space="preserve"> 550000*0.79*0.98*5</f>
        <v>2129050</v>
      </c>
    </row>
    <row r="37" spans="1:2" x14ac:dyDescent="0.25">
      <c r="A37" s="2" t="s">
        <v>2</v>
      </c>
      <c r="B37" s="2">
        <f>1.5*550000</f>
        <v>825000</v>
      </c>
    </row>
    <row r="38" spans="1:2" x14ac:dyDescent="0.25">
      <c r="A38" s="2" t="s">
        <v>6</v>
      </c>
      <c r="B38" s="2">
        <f xml:space="preserve"> 0.0893*(4000000-B5-B13-B21-B29)</f>
        <v>166921.27238872839</v>
      </c>
    </row>
    <row r="39" spans="1:2" x14ac:dyDescent="0.25">
      <c r="A39" s="2"/>
      <c r="B39" s="2"/>
    </row>
    <row r="40" spans="1:2" x14ac:dyDescent="0.25">
      <c r="A40" s="2" t="s">
        <v>4</v>
      </c>
      <c r="B40" s="2">
        <f>B36-B37-B38</f>
        <v>1137128.7276112717</v>
      </c>
    </row>
    <row r="42" spans="1:2" x14ac:dyDescent="0.25">
      <c r="A42" s="1" t="s">
        <v>9</v>
      </c>
      <c r="B42" s="2"/>
    </row>
    <row r="43" spans="1:2" x14ac:dyDescent="0.25">
      <c r="A43" s="2"/>
      <c r="B43" s="2"/>
    </row>
    <row r="44" spans="1:2" x14ac:dyDescent="0.25">
      <c r="A44" s="2" t="s">
        <v>1</v>
      </c>
      <c r="B44" s="2">
        <f xml:space="preserve"> 600000*0.79*0.98*5</f>
        <v>2322600</v>
      </c>
    </row>
    <row r="45" spans="1:2" x14ac:dyDescent="0.25">
      <c r="A45" s="2" t="s">
        <v>2</v>
      </c>
      <c r="B45" s="2">
        <f>1.5*650000</f>
        <v>975000</v>
      </c>
    </row>
    <row r="46" spans="1:2" x14ac:dyDescent="0.25">
      <c r="A46" s="2" t="s">
        <v>6</v>
      </c>
      <c r="B46" s="2">
        <f xml:space="preserve"> 0.0892*(4000000-B12-B21-B29-B38)</f>
        <v>224205.36524608528</v>
      </c>
    </row>
    <row r="47" spans="1:2" x14ac:dyDescent="0.25">
      <c r="A47" s="2"/>
      <c r="B47" s="2"/>
    </row>
    <row r="48" spans="1:2" x14ac:dyDescent="0.25">
      <c r="A48" s="2" t="s">
        <v>4</v>
      </c>
      <c r="B48" s="2">
        <f>B44-B45-B46</f>
        <v>1123394.6347539148</v>
      </c>
    </row>
    <row r="50" spans="1:2" x14ac:dyDescent="0.25">
      <c r="A50" s="1" t="s">
        <v>15</v>
      </c>
      <c r="B50" s="2"/>
    </row>
    <row r="51" spans="1:2" x14ac:dyDescent="0.25">
      <c r="A51" s="2"/>
      <c r="B51" s="2"/>
    </row>
    <row r="52" spans="1:2" x14ac:dyDescent="0.25">
      <c r="A52" s="2" t="s">
        <v>1</v>
      </c>
      <c r="B52" s="2">
        <f xml:space="preserve"> 700000*0.79*0.98*5</f>
        <v>2709700</v>
      </c>
    </row>
    <row r="53" spans="1:2" x14ac:dyDescent="0.25">
      <c r="A53" s="2" t="s">
        <v>2</v>
      </c>
      <c r="B53" s="2">
        <f>1.5*700000</f>
        <v>1050000</v>
      </c>
    </row>
    <row r="54" spans="1:2" x14ac:dyDescent="0.25">
      <c r="A54" s="2" t="s">
        <v>6</v>
      </c>
      <c r="B54" s="2">
        <f xml:space="preserve"> 0.0893*(4000000-B20-B29-B37-B46)</f>
        <v>179404.36429873182</v>
      </c>
    </row>
    <row r="55" spans="1:2" x14ac:dyDescent="0.25">
      <c r="A55" s="2"/>
      <c r="B55" s="2"/>
    </row>
    <row r="56" spans="1:2" x14ac:dyDescent="0.25">
      <c r="A56" s="2" t="s">
        <v>4</v>
      </c>
      <c r="B56" s="2">
        <f>B52-B53-B54</f>
        <v>1480295.6357012682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Q1-Q3</vt:lpstr>
      <vt:lpstr>Q4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VINNY</cp:lastModifiedBy>
  <dcterms:created xsi:type="dcterms:W3CDTF">2020-11-18T12:42:39Z</dcterms:created>
  <dcterms:modified xsi:type="dcterms:W3CDTF">2020-11-18T15:51:42Z</dcterms:modified>
</cp:coreProperties>
</file>